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-90" windowWidth="10380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88" i="1" l="1"/>
  <c r="B67" i="1" l="1"/>
  <c r="B49" i="1" l="1"/>
  <c r="B40" i="1"/>
  <c r="B29" i="1"/>
  <c r="K60" i="1" l="1"/>
  <c r="G60" i="1"/>
  <c r="H11" i="1" l="1"/>
  <c r="B93" i="1"/>
  <c r="D44" i="1"/>
  <c r="B44" i="1"/>
  <c r="B23" i="1"/>
  <c r="H10" i="1" l="1"/>
  <c r="H9" i="1"/>
  <c r="B17" i="1" s="1"/>
  <c r="H8" i="1"/>
  <c r="H6" i="1"/>
  <c r="H4" i="1"/>
  <c r="B53" i="1" l="1"/>
  <c r="B64" i="1" s="1"/>
  <c r="B35" i="1"/>
  <c r="B58" i="1" l="1"/>
  <c r="B72" i="1" s="1"/>
  <c r="B76" i="1" s="1"/>
  <c r="B80" i="1" s="1"/>
  <c r="B84" i="1" s="1"/>
  <c r="B98" i="1" s="1"/>
</calcChain>
</file>

<file path=xl/sharedStrings.xml><?xml version="1.0" encoding="utf-8"?>
<sst xmlns="http://schemas.openxmlformats.org/spreadsheetml/2006/main" count="59" uniqueCount="47">
  <si>
    <r>
      <t>Δz=z</t>
    </r>
    <r>
      <rPr>
        <b/>
        <vertAlign val="subscript"/>
        <sz val="12"/>
        <color rgb="FF000000"/>
        <rFont val="Times New Roman"/>
        <family val="1"/>
        <charset val="204"/>
      </rPr>
      <t>2</t>
    </r>
    <r>
      <rPr>
        <b/>
        <sz val="12"/>
        <color rgb="FF000000"/>
        <rFont val="Times New Roman"/>
        <family val="1"/>
        <charset val="204"/>
      </rPr>
      <t xml:space="preserve"> – z</t>
    </r>
    <r>
      <rPr>
        <b/>
        <vertAlign val="subscript"/>
        <sz val="12"/>
        <color rgb="FF000000"/>
        <rFont val="Times New Roman"/>
        <family val="1"/>
        <charset val="204"/>
      </rPr>
      <t>1</t>
    </r>
  </si>
  <si>
    <r>
      <t xml:space="preserve">ρ </t>
    </r>
    <r>
      <rPr>
        <sz val="12"/>
        <color theme="1"/>
        <rFont val="Times New Roman"/>
        <family val="1"/>
        <charset val="204"/>
      </rPr>
      <t>– средняя плотность, т/м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</si>
  <si>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Р</t>
    </r>
    <r>
      <rPr>
        <b/>
        <vertAlign val="sub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 xml:space="preserve"> – давление насосной станции, кгс/см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</si>
  <si>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t>Р</t>
    </r>
    <r>
      <rPr>
        <b/>
        <vertAlign val="sub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 – давление в конце участка, кгс/см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</si>
  <si>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t>-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2"/>
        <color rgb="FF000000"/>
        <rFont val="Times New Roman"/>
        <family val="1"/>
        <charset val="204"/>
      </rPr>
      <t>расчетная кинематическая вязкость v = 0,55 см² /сек</t>
    </r>
  </si>
  <si>
    <t>δ</t>
  </si>
  <si>
    <t>dТРнар- диаметр трубопровода наружный, мм</t>
  </si>
  <si>
    <t>L - длина трубопровода, км</t>
  </si>
  <si>
    <t>Мпа</t>
  </si>
  <si>
    <t>кг/м3</t>
  </si>
  <si>
    <r>
      <t>Q</t>
    </r>
    <r>
      <rPr>
        <sz val="12"/>
        <color theme="1"/>
        <rFont val="Times New Roman"/>
        <family val="1"/>
        <charset val="204"/>
      </rPr>
      <t xml:space="preserve"> = производительность, млн.т/ год</t>
    </r>
  </si>
  <si>
    <t>М</t>
  </si>
  <si>
    <t>м</t>
  </si>
  <si>
    <t>млн.т/ год</t>
  </si>
  <si>
    <t>R1</t>
  </si>
  <si>
    <t>m</t>
  </si>
  <si>
    <t>kн</t>
  </si>
  <si>
    <t>n</t>
  </si>
  <si>
    <t>ψ1</t>
  </si>
  <si>
    <t>σпрN</t>
  </si>
  <si>
    <t>∆t-</t>
  </si>
  <si>
    <t>∆t+</t>
  </si>
  <si>
    <t>Qc</t>
  </si>
  <si>
    <t>м3/с</t>
  </si>
  <si>
    <t>d = D -2*δ</t>
  </si>
  <si>
    <t>d</t>
  </si>
  <si>
    <t>V</t>
  </si>
  <si>
    <t>м/с</t>
  </si>
  <si>
    <t>Re</t>
  </si>
  <si>
    <t>м2/с</t>
  </si>
  <si>
    <t>λ</t>
  </si>
  <si>
    <t>i</t>
  </si>
  <si>
    <t>hтр</t>
  </si>
  <si>
    <t>hмс</t>
  </si>
  <si>
    <t>H</t>
  </si>
  <si>
    <t>Vp</t>
  </si>
  <si>
    <t>м3</t>
  </si>
  <si>
    <t>Выбираем резервуары с понтоном  объемом 50 тыс. м³ и коэф. Ηр=0,85.</t>
  </si>
  <si>
    <t>Vобщ</t>
  </si>
  <si>
    <t>Vобщ=</t>
  </si>
  <si>
    <t>nрез=</t>
  </si>
  <si>
    <t>шт</t>
  </si>
  <si>
    <t>Гидравлический расчет нефтепровода</t>
  </si>
  <si>
    <r>
      <t>Re</t>
    </r>
    <r>
      <rPr>
        <vertAlign val="subscript"/>
        <sz val="14"/>
        <color theme="1"/>
        <rFont val="Times New Roman"/>
        <family val="1"/>
        <charset val="204"/>
      </rPr>
      <t xml:space="preserve">II </t>
    </r>
    <r>
      <rPr>
        <sz val="14"/>
        <color theme="1"/>
        <rFont val="Times New Roman"/>
        <family val="1"/>
        <charset val="204"/>
      </rPr>
      <t xml:space="preserve">= 500·, </t>
    </r>
  </si>
  <si>
    <t>Определение объема резервуарных парков в системе магистральных нефтепроводов</t>
  </si>
  <si>
    <t>вариант 12</t>
  </si>
  <si>
    <t>11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</si>
</sst>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vertAlign val="sub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NumberFormat="1"/>
    <xf numFmtId="0" fontId="12" fillId="0" borderId="0" xfId="0" applyFont="1" applyAlignment="1">
      <alignment vertical="center"/>
    </xf>
    <xf numFmtId="0" fontId="13" fillId="0" borderId="0" xfId="0" applyFont="1"/>
    <xf numFmtId="0" fontId="15" fillId="0" borderId="0" xfId="0" applyFont="1" applyAlignment="1">
      <alignment horizontal="left" vertical="center" indent="3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18" Type="http://schemas.openxmlformats.org/officeDocument/2006/relationships/image" Target="../media/image1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17" Type="http://schemas.openxmlformats.org/officeDocument/2006/relationships/image" Target="../media/image17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20" Type="http://schemas.openxmlformats.org/officeDocument/2006/relationships/image" Target="../media/image20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10" Type="http://schemas.openxmlformats.org/officeDocument/2006/relationships/image" Target="../media/image10.wmf"/><Relationship Id="rId19" Type="http://schemas.openxmlformats.org/officeDocument/2006/relationships/image" Target="../media/image19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13</xdr:row>
          <xdr:rowOff>123825</xdr:rowOff>
        </xdr:from>
        <xdr:to>
          <xdr:col>1</xdr:col>
          <xdr:colOff>495300</xdr:colOff>
          <xdr:row>16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18</xdr:row>
          <xdr:rowOff>0</xdr:rowOff>
        </xdr:from>
        <xdr:to>
          <xdr:col>1</xdr:col>
          <xdr:colOff>171450</xdr:colOff>
          <xdr:row>20</xdr:row>
          <xdr:rowOff>66675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24</xdr:row>
          <xdr:rowOff>0</xdr:rowOff>
        </xdr:from>
        <xdr:to>
          <xdr:col>2</xdr:col>
          <xdr:colOff>38100</xdr:colOff>
          <xdr:row>26</xdr:row>
          <xdr:rowOff>66675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30</xdr:row>
          <xdr:rowOff>0</xdr:rowOff>
        </xdr:from>
        <xdr:to>
          <xdr:col>3</xdr:col>
          <xdr:colOff>466725</xdr:colOff>
          <xdr:row>32</xdr:row>
          <xdr:rowOff>152400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35</xdr:row>
          <xdr:rowOff>0</xdr:rowOff>
        </xdr:from>
        <xdr:to>
          <xdr:col>3</xdr:col>
          <xdr:colOff>57150</xdr:colOff>
          <xdr:row>37</xdr:row>
          <xdr:rowOff>47625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40</xdr:row>
          <xdr:rowOff>0</xdr:rowOff>
        </xdr:from>
        <xdr:to>
          <xdr:col>2</xdr:col>
          <xdr:colOff>0</xdr:colOff>
          <xdr:row>42</xdr:row>
          <xdr:rowOff>19050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40</xdr:row>
          <xdr:rowOff>0</xdr:rowOff>
        </xdr:from>
        <xdr:to>
          <xdr:col>6</xdr:col>
          <xdr:colOff>171450</xdr:colOff>
          <xdr:row>42</xdr:row>
          <xdr:rowOff>38100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44</xdr:row>
          <xdr:rowOff>238125</xdr:rowOff>
        </xdr:from>
        <xdr:to>
          <xdr:col>2</xdr:col>
          <xdr:colOff>85725</xdr:colOff>
          <xdr:row>47</xdr:row>
          <xdr:rowOff>47625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54</xdr:row>
          <xdr:rowOff>0</xdr:rowOff>
        </xdr:from>
        <xdr:to>
          <xdr:col>1</xdr:col>
          <xdr:colOff>47625</xdr:colOff>
          <xdr:row>56</xdr:row>
          <xdr:rowOff>38100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59</xdr:row>
          <xdr:rowOff>0</xdr:rowOff>
        </xdr:from>
        <xdr:to>
          <xdr:col>1</xdr:col>
          <xdr:colOff>647700</xdr:colOff>
          <xdr:row>61</xdr:row>
          <xdr:rowOff>76200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68</xdr:row>
          <xdr:rowOff>76200</xdr:rowOff>
        </xdr:from>
        <xdr:to>
          <xdr:col>1</xdr:col>
          <xdr:colOff>742950</xdr:colOff>
          <xdr:row>70</xdr:row>
          <xdr:rowOff>76200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73</xdr:row>
          <xdr:rowOff>0</xdr:rowOff>
        </xdr:from>
        <xdr:to>
          <xdr:col>1</xdr:col>
          <xdr:colOff>76200</xdr:colOff>
          <xdr:row>74</xdr:row>
          <xdr:rowOff>9525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77</xdr:row>
          <xdr:rowOff>0</xdr:rowOff>
        </xdr:from>
        <xdr:to>
          <xdr:col>2</xdr:col>
          <xdr:colOff>447675</xdr:colOff>
          <xdr:row>78</xdr:row>
          <xdr:rowOff>171450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81</xdr:row>
          <xdr:rowOff>0</xdr:rowOff>
        </xdr:from>
        <xdr:to>
          <xdr:col>1</xdr:col>
          <xdr:colOff>657225</xdr:colOff>
          <xdr:row>82</xdr:row>
          <xdr:rowOff>9525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85</xdr:row>
          <xdr:rowOff>0</xdr:rowOff>
        </xdr:from>
        <xdr:to>
          <xdr:col>5</xdr:col>
          <xdr:colOff>361950</xdr:colOff>
          <xdr:row>86</xdr:row>
          <xdr:rowOff>57150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476250</xdr:colOff>
          <xdr:row>89</xdr:row>
          <xdr:rowOff>133350</xdr:rowOff>
        </xdr:from>
        <xdr:to>
          <xdr:col>1</xdr:col>
          <xdr:colOff>247650</xdr:colOff>
          <xdr:row>91</xdr:row>
          <xdr:rowOff>114300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93</xdr:row>
          <xdr:rowOff>57150</xdr:rowOff>
        </xdr:from>
        <xdr:to>
          <xdr:col>1</xdr:col>
          <xdr:colOff>419100</xdr:colOff>
          <xdr:row>96</xdr:row>
          <xdr:rowOff>9525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28575</xdr:colOff>
          <xdr:row>57</xdr:row>
          <xdr:rowOff>180975</xdr:rowOff>
        </xdr:from>
        <xdr:to>
          <xdr:col>5</xdr:col>
          <xdr:colOff>361950</xdr:colOff>
          <xdr:row>60</xdr:row>
          <xdr:rowOff>152400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257175</xdr:colOff>
          <xdr:row>58</xdr:row>
          <xdr:rowOff>95250</xdr:rowOff>
        </xdr:from>
        <xdr:to>
          <xdr:col>9</xdr:col>
          <xdr:colOff>485775</xdr:colOff>
          <xdr:row>60</xdr:row>
          <xdr:rowOff>95250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132521</xdr:colOff>
      <xdr:row>10</xdr:row>
      <xdr:rowOff>132522</xdr:rowOff>
    </xdr:from>
    <xdr:to>
      <xdr:col>10</xdr:col>
      <xdr:colOff>319294</xdr:colOff>
      <xdr:row>28</xdr:row>
      <xdr:rowOff>141759</xdr:rowOff>
    </xdr:to>
    <xdr:pic>
      <xdr:nvPicPr>
        <xdr:cNvPr id="2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82956" y="2244587"/>
          <a:ext cx="3781425" cy="344652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414131</xdr:colOff>
          <xdr:row>64</xdr:row>
          <xdr:rowOff>165652</xdr:rowOff>
        </xdr:from>
        <xdr:to>
          <xdr:col>4</xdr:col>
          <xdr:colOff>85726</xdr:colOff>
          <xdr:row>67</xdr:row>
          <xdr:rowOff>70402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w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w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wmf"/><Relationship Id="rId25" Type="http://schemas.openxmlformats.org/officeDocument/2006/relationships/image" Target="../media/image11.wmf"/><Relationship Id="rId33" Type="http://schemas.openxmlformats.org/officeDocument/2006/relationships/image" Target="../media/image15.wmf"/><Relationship Id="rId38" Type="http://schemas.openxmlformats.org/officeDocument/2006/relationships/oleObject" Target="../embeddings/oleObject1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wmf"/><Relationship Id="rId41" Type="http://schemas.openxmlformats.org/officeDocument/2006/relationships/image" Target="../media/image19.w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wmf"/><Relationship Id="rId40" Type="http://schemas.openxmlformats.org/officeDocument/2006/relationships/oleObject" Target="../embeddings/oleObject19.bin"/><Relationship Id="rId5" Type="http://schemas.openxmlformats.org/officeDocument/2006/relationships/image" Target="../media/image1.wmf"/><Relationship Id="rId15" Type="http://schemas.openxmlformats.org/officeDocument/2006/relationships/image" Target="../media/image6.wmf"/><Relationship Id="rId23" Type="http://schemas.openxmlformats.org/officeDocument/2006/relationships/image" Target="../media/image10.w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wmf"/><Relationship Id="rId31" Type="http://schemas.openxmlformats.org/officeDocument/2006/relationships/image" Target="../media/image14.w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w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wmf"/><Relationship Id="rId43" Type="http://schemas.openxmlformats.org/officeDocument/2006/relationships/image" Target="../media/image20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K98"/>
  <sheetViews>
    <sheetView tabSelected="1" topLeftCell="A81" zoomScale="115" zoomScaleNormal="115" workbookViewId="0">
      <selection activeCell="D99" sqref="D99"/>
    </sheetView>
  </sheetViews>
  <sheetFormatPr defaultRowHeight="15" x14ac:dyDescent="0.25"/>
  <cols>
    <col min="2" max="2" width="12.140625" bestFit="1" customWidth="1"/>
    <col min="6" max="6" width="7.85546875" customWidth="1"/>
    <col min="7" max="7" width="9.28515625" bestFit="1" customWidth="1"/>
    <col min="11" max="11" width="9.85546875" bestFit="1" customWidth="1"/>
  </cols>
  <sheetData>
    <row r="3" spans="1:9" x14ac:dyDescent="0.25">
      <c r="A3" t="s">
        <v>45</v>
      </c>
    </row>
    <row r="4" spans="1:9" x14ac:dyDescent="0.25">
      <c r="A4" t="s">
        <v>6</v>
      </c>
      <c r="G4">
        <v>1067</v>
      </c>
      <c r="H4">
        <f>G4/1000</f>
        <v>1.0669999999999999</v>
      </c>
      <c r="I4" t="s">
        <v>12</v>
      </c>
    </row>
    <row r="5" spans="1:9" ht="15.75" x14ac:dyDescent="0.25">
      <c r="A5" s="1" t="s">
        <v>10</v>
      </c>
      <c r="G5">
        <v>60</v>
      </c>
      <c r="H5">
        <v>60</v>
      </c>
      <c r="I5" t="s">
        <v>13</v>
      </c>
    </row>
    <row r="6" spans="1:9" ht="15.75" x14ac:dyDescent="0.25">
      <c r="A6" s="2" t="s">
        <v>7</v>
      </c>
      <c r="G6">
        <v>600</v>
      </c>
      <c r="H6">
        <f>G6*1000</f>
        <v>600000</v>
      </c>
      <c r="I6" t="s">
        <v>12</v>
      </c>
    </row>
    <row r="7" spans="1:9" ht="17.25" x14ac:dyDescent="0.3">
      <c r="A7" s="4" t="s">
        <v>0</v>
      </c>
      <c r="G7">
        <v>40</v>
      </c>
      <c r="H7">
        <v>40</v>
      </c>
      <c r="I7" t="s">
        <v>11</v>
      </c>
    </row>
    <row r="8" spans="1:9" ht="18.75" x14ac:dyDescent="0.25">
      <c r="A8" s="5" t="s">
        <v>1</v>
      </c>
      <c r="G8">
        <v>0.8</v>
      </c>
      <c r="H8">
        <f>G8*1000</f>
        <v>800</v>
      </c>
      <c r="I8" t="s">
        <v>9</v>
      </c>
    </row>
    <row r="9" spans="1:9" ht="19.5" x14ac:dyDescent="0.3">
      <c r="A9" s="3" t="s">
        <v>2</v>
      </c>
      <c r="G9">
        <v>48</v>
      </c>
      <c r="H9">
        <f>G9/10</f>
        <v>4.8</v>
      </c>
      <c r="I9" t="s">
        <v>8</v>
      </c>
    </row>
    <row r="10" spans="1:9" ht="19.5" x14ac:dyDescent="0.3">
      <c r="A10" s="3" t="s">
        <v>3</v>
      </c>
      <c r="G10">
        <v>2</v>
      </c>
      <c r="H10">
        <f>G10/10</f>
        <v>0.2</v>
      </c>
      <c r="I10" t="s">
        <v>8</v>
      </c>
    </row>
    <row r="11" spans="1:9" ht="15.75" x14ac:dyDescent="0.25">
      <c r="A11" s="2" t="s">
        <v>4</v>
      </c>
      <c r="G11">
        <v>0.55000000000000004</v>
      </c>
      <c r="H11">
        <f>G11/10000</f>
        <v>5.5000000000000002E-5</v>
      </c>
      <c r="I11" t="s">
        <v>29</v>
      </c>
    </row>
    <row r="15" spans="1:9" x14ac:dyDescent="0.25">
      <c r="C15" t="s">
        <v>17</v>
      </c>
      <c r="D15">
        <v>1.1000000000000001</v>
      </c>
    </row>
    <row r="17" spans="1:4" x14ac:dyDescent="0.25">
      <c r="A17" s="6" t="s">
        <v>5</v>
      </c>
      <c r="B17">
        <f>D15*H9*H4/(2*(B23+D15*H9))</f>
        <v>1.125950507067622E-2</v>
      </c>
      <c r="C17" t="s">
        <v>12</v>
      </c>
      <c r="D17">
        <v>9.4999999999999998E-3</v>
      </c>
    </row>
    <row r="19" spans="1:4" x14ac:dyDescent="0.25">
      <c r="C19" t="s">
        <v>15</v>
      </c>
      <c r="D19">
        <v>0.9</v>
      </c>
    </row>
    <row r="20" spans="1:4" x14ac:dyDescent="0.25">
      <c r="C20" t="s">
        <v>16</v>
      </c>
      <c r="D20">
        <v>1.05</v>
      </c>
    </row>
    <row r="23" spans="1:4" x14ac:dyDescent="0.25">
      <c r="A23" t="s">
        <v>14</v>
      </c>
      <c r="B23">
        <f>420*0.9/(1.47*1.05)</f>
        <v>244.89795918367346</v>
      </c>
      <c r="C23" t="s">
        <v>8</v>
      </c>
    </row>
    <row r="29" spans="1:4" x14ac:dyDescent="0.25">
      <c r="A29" s="6" t="s">
        <v>5</v>
      </c>
      <c r="B29">
        <f>D15*H9*H4/(2*(B23*B35+D15*H9))</f>
        <v>1.1118378969387567E-2</v>
      </c>
      <c r="C29">
        <v>1.2E-2</v>
      </c>
    </row>
    <row r="35" spans="1:4" x14ac:dyDescent="0.25">
      <c r="A35" s="6" t="s">
        <v>18</v>
      </c>
      <c r="B35">
        <f>(1-0.75*(-B40/B23)^2)^0.5-0.5*(-B40)/B23</f>
        <v>1.0129667085848917</v>
      </c>
    </row>
    <row r="40" spans="1:4" x14ac:dyDescent="0.25">
      <c r="A40" s="6" t="s">
        <v>19</v>
      </c>
      <c r="B40">
        <f>-1.2*2.06*B44+0.3*(D15*H9*H4/(D17))</f>
        <v>6.4796390977443821</v>
      </c>
      <c r="C40" t="s">
        <v>8</v>
      </c>
    </row>
    <row r="44" spans="1:4" x14ac:dyDescent="0.25">
      <c r="A44" s="6" t="s">
        <v>20</v>
      </c>
      <c r="B44">
        <f>(1-0.3)*B23/(1.2*2.06)</f>
        <v>69.348127600554776</v>
      </c>
      <c r="C44" s="6" t="s">
        <v>21</v>
      </c>
      <c r="D44">
        <f>0.3*B23/(1.2*2.06)</f>
        <v>29.720626114523476</v>
      </c>
    </row>
    <row r="45" spans="1:4" ht="18.75" x14ac:dyDescent="0.25">
      <c r="A45" s="9" t="s">
        <v>42</v>
      </c>
    </row>
    <row r="49" spans="1:11" x14ac:dyDescent="0.25">
      <c r="A49" t="s">
        <v>22</v>
      </c>
      <c r="B49">
        <f>H5*1000000/(350*24*G8*3600)</f>
        <v>2.4801587301587302</v>
      </c>
      <c r="C49" t="s">
        <v>23</v>
      </c>
    </row>
    <row r="51" spans="1:11" ht="18.75" x14ac:dyDescent="0.3">
      <c r="A51" s="7" t="s">
        <v>24</v>
      </c>
    </row>
    <row r="53" spans="1:11" x14ac:dyDescent="0.25">
      <c r="A53" t="s">
        <v>25</v>
      </c>
      <c r="B53">
        <f>H4-2*C29</f>
        <v>1.0429999999999999</v>
      </c>
      <c r="C53" t="s">
        <v>12</v>
      </c>
    </row>
    <row r="58" spans="1:11" x14ac:dyDescent="0.25">
      <c r="A58" t="s">
        <v>26</v>
      </c>
      <c r="B58">
        <f>4*B49/(3.1415*B53^2)</f>
        <v>2.9029114407033387</v>
      </c>
      <c r="C58" t="s">
        <v>27</v>
      </c>
    </row>
    <row r="60" spans="1:11" ht="20.25" x14ac:dyDescent="0.35">
      <c r="G60">
        <f>10*G4/0.1</f>
        <v>106700</v>
      </c>
      <c r="I60" s="10" t="s">
        <v>43</v>
      </c>
      <c r="K60">
        <f>500*G4/0.1</f>
        <v>5335000</v>
      </c>
    </row>
    <row r="64" spans="1:11" x14ac:dyDescent="0.25">
      <c r="A64" t="s">
        <v>28</v>
      </c>
      <c r="B64">
        <f>4*B49/(3.1415*B53*H11)</f>
        <v>55049.756957337857</v>
      </c>
    </row>
    <row r="67" spans="1:3" x14ac:dyDescent="0.25">
      <c r="A67" s="6" t="s">
        <v>30</v>
      </c>
      <c r="B67">
        <f>0.11*(1/B53)^0.25</f>
        <v>0.10884828933851114</v>
      </c>
    </row>
    <row r="72" spans="1:3" x14ac:dyDescent="0.25">
      <c r="A72" t="s">
        <v>31</v>
      </c>
      <c r="B72">
        <f>(B67*B58^2)/(B53*2*9.81)</f>
        <v>4.4823510894941791E-2</v>
      </c>
      <c r="C72" t="s">
        <v>12</v>
      </c>
    </row>
    <row r="76" spans="1:3" x14ac:dyDescent="0.25">
      <c r="A76" t="s">
        <v>32</v>
      </c>
      <c r="B76">
        <f>B72*H6</f>
        <v>26894.106536965075</v>
      </c>
      <c r="C76" t="s">
        <v>12</v>
      </c>
    </row>
    <row r="80" spans="1:3" x14ac:dyDescent="0.25">
      <c r="A80" t="s">
        <v>33</v>
      </c>
      <c r="B80">
        <f>0.02*B76</f>
        <v>537.88213073930149</v>
      </c>
      <c r="C80" t="s">
        <v>12</v>
      </c>
    </row>
    <row r="84" spans="1:3" x14ac:dyDescent="0.25">
      <c r="A84" t="s">
        <v>34</v>
      </c>
      <c r="B84">
        <f>B80+H7+B76</f>
        <v>27471.988667704376</v>
      </c>
      <c r="C84" t="s">
        <v>12</v>
      </c>
    </row>
    <row r="87" spans="1:3" ht="20.25" x14ac:dyDescent="0.25">
      <c r="A87" s="11" t="s">
        <v>44</v>
      </c>
    </row>
    <row r="88" spans="1:3" x14ac:dyDescent="0.25">
      <c r="A88" t="s">
        <v>35</v>
      </c>
      <c r="B88" s="8">
        <f>B49*60*60*24*2</f>
        <v>428571.42857142864</v>
      </c>
      <c r="C88" t="s">
        <v>36</v>
      </c>
    </row>
    <row r="89" spans="1:3" x14ac:dyDescent="0.25">
      <c r="A89" t="s">
        <v>37</v>
      </c>
    </row>
    <row r="91" spans="1:3" x14ac:dyDescent="0.25">
      <c r="A91" t="s">
        <v>39</v>
      </c>
    </row>
    <row r="93" spans="1:3" x14ac:dyDescent="0.25">
      <c r="A93" t="s">
        <v>38</v>
      </c>
      <c r="B93">
        <f>B88/0.85</f>
        <v>504201.68067226902</v>
      </c>
    </row>
    <row r="95" spans="1:3" x14ac:dyDescent="0.25">
      <c r="A95" t="s">
        <v>40</v>
      </c>
    </row>
    <row r="98" spans="1:4" x14ac:dyDescent="0.25">
      <c r="A98" t="s">
        <v>17</v>
      </c>
      <c r="B98">
        <f>B93/50000</f>
        <v>10.08403361344538</v>
      </c>
      <c r="C98" t="s">
        <v>41</v>
      </c>
      <c r="D98" t="s">
        <v>46</v>
      </c>
    </row>
  </sheetData>
  <pageMargins left="0.7" right="0.7" top="0.75" bottom="0.75" header="0.3" footer="0.3"/>
  <pageSetup paperSize="9" scale="71" orientation="portrait" verticalDpi="0" r:id="rId1"/>
  <rowBreaks count="1" manualBreakCount="1">
    <brk id="68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0</xdr:col>
                <xdr:colOff>57150</xdr:colOff>
                <xdr:row>13</xdr:row>
                <xdr:rowOff>123825</xdr:rowOff>
              </from>
              <to>
                <xdr:col>1</xdr:col>
                <xdr:colOff>495300</xdr:colOff>
                <xdr:row>16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 sizeWithCells="1">
              <from>
                <xdr:col>0</xdr:col>
                <xdr:colOff>0</xdr:colOff>
                <xdr:row>18</xdr:row>
                <xdr:rowOff>0</xdr:rowOff>
              </from>
              <to>
                <xdr:col>1</xdr:col>
                <xdr:colOff>171450</xdr:colOff>
                <xdr:row>20</xdr:row>
                <xdr:rowOff>66675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9">
            <anchor moveWithCells="1" sizeWithCells="1">
              <from>
                <xdr:col>0</xdr:col>
                <xdr:colOff>0</xdr:colOff>
                <xdr:row>24</xdr:row>
                <xdr:rowOff>0</xdr:rowOff>
              </from>
              <to>
                <xdr:col>2</xdr:col>
                <xdr:colOff>38100</xdr:colOff>
                <xdr:row>26</xdr:row>
                <xdr:rowOff>66675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10">
          <objectPr defaultSize="0" autoPict="0" r:id="rId11">
            <anchor moveWithCells="1" sizeWithCells="1">
              <from>
                <xdr:col>0</xdr:col>
                <xdr:colOff>0</xdr:colOff>
                <xdr:row>30</xdr:row>
                <xdr:rowOff>0</xdr:rowOff>
              </from>
              <to>
                <xdr:col>3</xdr:col>
                <xdr:colOff>466725</xdr:colOff>
                <xdr:row>32</xdr:row>
                <xdr:rowOff>152400</xdr:rowOff>
              </to>
            </anchor>
          </objectPr>
        </oleObject>
      </mc:Choice>
      <mc:Fallback>
        <oleObject progId="Equation.3" shapeId="1029" r:id="rId10"/>
      </mc:Fallback>
    </mc:AlternateContent>
    <mc:AlternateContent xmlns:mc="http://schemas.openxmlformats.org/markup-compatibility/2006">
      <mc:Choice Requires="x14">
        <oleObject progId="Equation.3" shapeId="1030" r:id="rId12">
          <objectPr defaultSize="0" autoPict="0" r:id="rId13">
            <anchor moveWithCells="1" sizeWithCells="1">
              <from>
                <xdr:col>0</xdr:col>
                <xdr:colOff>0</xdr:colOff>
                <xdr:row>35</xdr:row>
                <xdr:rowOff>0</xdr:rowOff>
              </from>
              <to>
                <xdr:col>3</xdr:col>
                <xdr:colOff>57150</xdr:colOff>
                <xdr:row>37</xdr:row>
                <xdr:rowOff>47625</xdr:rowOff>
              </to>
            </anchor>
          </objectPr>
        </oleObject>
      </mc:Choice>
      <mc:Fallback>
        <oleObject progId="Equation.3" shapeId="1030" r:id="rId12"/>
      </mc:Fallback>
    </mc:AlternateContent>
    <mc:AlternateContent xmlns:mc="http://schemas.openxmlformats.org/markup-compatibility/2006">
      <mc:Choice Requires="x14">
        <oleObject progId="Equation.3" shapeId="1031" r:id="rId14">
          <objectPr defaultSize="0" autoPict="0" r:id="rId15">
            <anchor moveWithCells="1" sizeWithCells="1">
              <from>
                <xdr:col>0</xdr:col>
                <xdr:colOff>0</xdr:colOff>
                <xdr:row>40</xdr:row>
                <xdr:rowOff>0</xdr:rowOff>
              </from>
              <to>
                <xdr:col>2</xdr:col>
                <xdr:colOff>0</xdr:colOff>
                <xdr:row>42</xdr:row>
                <xdr:rowOff>19050</xdr:rowOff>
              </to>
            </anchor>
          </objectPr>
        </oleObject>
      </mc:Choice>
      <mc:Fallback>
        <oleObject progId="Equation.3" shapeId="1031" r:id="rId14"/>
      </mc:Fallback>
    </mc:AlternateContent>
    <mc:AlternateContent xmlns:mc="http://schemas.openxmlformats.org/markup-compatibility/2006">
      <mc:Choice Requires="x14">
        <oleObject progId="Equation.3" shapeId="1032" r:id="rId16">
          <objectPr defaultSize="0" autoPict="0" r:id="rId17">
            <anchor moveWithCells="1" sizeWithCells="1">
              <from>
                <xdr:col>2</xdr:col>
                <xdr:colOff>0</xdr:colOff>
                <xdr:row>40</xdr:row>
                <xdr:rowOff>0</xdr:rowOff>
              </from>
              <to>
                <xdr:col>6</xdr:col>
                <xdr:colOff>171450</xdr:colOff>
                <xdr:row>42</xdr:row>
                <xdr:rowOff>38100</xdr:rowOff>
              </to>
            </anchor>
          </objectPr>
        </oleObject>
      </mc:Choice>
      <mc:Fallback>
        <oleObject progId="Equation.3" shapeId="1032" r:id="rId16"/>
      </mc:Fallback>
    </mc:AlternateContent>
    <mc:AlternateContent xmlns:mc="http://schemas.openxmlformats.org/markup-compatibility/2006">
      <mc:Choice Requires="x14">
        <oleObject progId="Equation.3" shapeId="1033" r:id="rId18">
          <objectPr defaultSize="0" autoPict="0" r:id="rId19">
            <anchor moveWithCells="1" sizeWithCells="1">
              <from>
                <xdr:col>0</xdr:col>
                <xdr:colOff>0</xdr:colOff>
                <xdr:row>44</xdr:row>
                <xdr:rowOff>238125</xdr:rowOff>
              </from>
              <to>
                <xdr:col>2</xdr:col>
                <xdr:colOff>85725</xdr:colOff>
                <xdr:row>47</xdr:row>
                <xdr:rowOff>47625</xdr:rowOff>
              </to>
            </anchor>
          </objectPr>
        </oleObject>
      </mc:Choice>
      <mc:Fallback>
        <oleObject progId="Equation.3" shapeId="1033" r:id="rId18"/>
      </mc:Fallback>
    </mc:AlternateContent>
    <mc:AlternateContent xmlns:mc="http://schemas.openxmlformats.org/markup-compatibility/2006">
      <mc:Choice Requires="x14">
        <oleObject progId="Equation.3" shapeId="1034" r:id="rId20">
          <objectPr defaultSize="0" autoPict="0" r:id="rId21">
            <anchor moveWithCells="1" sizeWithCells="1">
              <from>
                <xdr:col>0</xdr:col>
                <xdr:colOff>0</xdr:colOff>
                <xdr:row>54</xdr:row>
                <xdr:rowOff>0</xdr:rowOff>
              </from>
              <to>
                <xdr:col>1</xdr:col>
                <xdr:colOff>47625</xdr:colOff>
                <xdr:row>56</xdr:row>
                <xdr:rowOff>38100</xdr:rowOff>
              </to>
            </anchor>
          </objectPr>
        </oleObject>
      </mc:Choice>
      <mc:Fallback>
        <oleObject progId="Equation.3" shapeId="1034" r:id="rId20"/>
      </mc:Fallback>
    </mc:AlternateContent>
    <mc:AlternateContent xmlns:mc="http://schemas.openxmlformats.org/markup-compatibility/2006">
      <mc:Choice Requires="x14">
        <oleObject progId="Equation.3" shapeId="1035" r:id="rId22">
          <objectPr defaultSize="0" autoPict="0" r:id="rId23">
            <anchor moveWithCells="1" sizeWithCells="1">
              <from>
                <xdr:col>0</xdr:col>
                <xdr:colOff>0</xdr:colOff>
                <xdr:row>59</xdr:row>
                <xdr:rowOff>0</xdr:rowOff>
              </from>
              <to>
                <xdr:col>1</xdr:col>
                <xdr:colOff>647700</xdr:colOff>
                <xdr:row>61</xdr:row>
                <xdr:rowOff>76200</xdr:rowOff>
              </to>
            </anchor>
          </objectPr>
        </oleObject>
      </mc:Choice>
      <mc:Fallback>
        <oleObject progId="Equation.3" shapeId="1035" r:id="rId22"/>
      </mc:Fallback>
    </mc:AlternateContent>
    <mc:AlternateContent xmlns:mc="http://schemas.openxmlformats.org/markup-compatibility/2006">
      <mc:Choice Requires="x14">
        <oleObject progId="Equation.3" shapeId="1037" r:id="rId24">
          <objectPr defaultSize="0" autoPict="0" r:id="rId25">
            <anchor moveWithCells="1" sizeWithCells="1">
              <from>
                <xdr:col>1</xdr:col>
                <xdr:colOff>28575</xdr:colOff>
                <xdr:row>68</xdr:row>
                <xdr:rowOff>76200</xdr:rowOff>
              </from>
              <to>
                <xdr:col>1</xdr:col>
                <xdr:colOff>742950</xdr:colOff>
                <xdr:row>70</xdr:row>
                <xdr:rowOff>76200</xdr:rowOff>
              </to>
            </anchor>
          </objectPr>
        </oleObject>
      </mc:Choice>
      <mc:Fallback>
        <oleObject progId="Equation.3" shapeId="1037" r:id="rId24"/>
      </mc:Fallback>
    </mc:AlternateContent>
    <mc:AlternateContent xmlns:mc="http://schemas.openxmlformats.org/markup-compatibility/2006">
      <mc:Choice Requires="x14">
        <oleObject progId="Equation.3" shapeId="1038" r:id="rId26">
          <objectPr defaultSize="0" autoPict="0" r:id="rId27">
            <anchor moveWithCells="1" sizeWithCells="1">
              <from>
                <xdr:col>0</xdr:col>
                <xdr:colOff>0</xdr:colOff>
                <xdr:row>73</xdr:row>
                <xdr:rowOff>0</xdr:rowOff>
              </from>
              <to>
                <xdr:col>1</xdr:col>
                <xdr:colOff>76200</xdr:colOff>
                <xdr:row>74</xdr:row>
                <xdr:rowOff>9525</xdr:rowOff>
              </to>
            </anchor>
          </objectPr>
        </oleObject>
      </mc:Choice>
      <mc:Fallback>
        <oleObject progId="Equation.3" shapeId="1038" r:id="rId26"/>
      </mc:Fallback>
    </mc:AlternateContent>
    <mc:AlternateContent xmlns:mc="http://schemas.openxmlformats.org/markup-compatibility/2006">
      <mc:Choice Requires="x14">
        <oleObject progId="Equation.3" shapeId="1039" r:id="rId28">
          <objectPr defaultSize="0" autoPict="0" r:id="rId29">
            <anchor moveWithCells="1" sizeWithCells="1">
              <from>
                <xdr:col>0</xdr:col>
                <xdr:colOff>0</xdr:colOff>
                <xdr:row>77</xdr:row>
                <xdr:rowOff>0</xdr:rowOff>
              </from>
              <to>
                <xdr:col>2</xdr:col>
                <xdr:colOff>447675</xdr:colOff>
                <xdr:row>78</xdr:row>
                <xdr:rowOff>171450</xdr:rowOff>
              </to>
            </anchor>
          </objectPr>
        </oleObject>
      </mc:Choice>
      <mc:Fallback>
        <oleObject progId="Equation.3" shapeId="1039" r:id="rId28"/>
      </mc:Fallback>
    </mc:AlternateContent>
    <mc:AlternateContent xmlns:mc="http://schemas.openxmlformats.org/markup-compatibility/2006">
      <mc:Choice Requires="x14">
        <oleObject progId="Equation.3" shapeId="1040" r:id="rId30">
          <objectPr defaultSize="0" autoPict="0" r:id="rId31">
            <anchor moveWithCells="1" sizeWithCells="1">
              <from>
                <xdr:col>0</xdr:col>
                <xdr:colOff>0</xdr:colOff>
                <xdr:row>81</xdr:row>
                <xdr:rowOff>0</xdr:rowOff>
              </from>
              <to>
                <xdr:col>1</xdr:col>
                <xdr:colOff>657225</xdr:colOff>
                <xdr:row>82</xdr:row>
                <xdr:rowOff>9525</xdr:rowOff>
              </to>
            </anchor>
          </objectPr>
        </oleObject>
      </mc:Choice>
      <mc:Fallback>
        <oleObject progId="Equation.3" shapeId="1040" r:id="rId30"/>
      </mc:Fallback>
    </mc:AlternateContent>
    <mc:AlternateContent xmlns:mc="http://schemas.openxmlformats.org/markup-compatibility/2006">
      <mc:Choice Requires="x14">
        <oleObject progId="Equation.3" shapeId="1041" r:id="rId32">
          <objectPr defaultSize="0" autoPict="0" r:id="rId33">
            <anchor moveWithCells="1" sizeWithCells="1">
              <from>
                <xdr:col>0</xdr:col>
                <xdr:colOff>0</xdr:colOff>
                <xdr:row>85</xdr:row>
                <xdr:rowOff>0</xdr:rowOff>
              </from>
              <to>
                <xdr:col>5</xdr:col>
                <xdr:colOff>361950</xdr:colOff>
                <xdr:row>86</xdr:row>
                <xdr:rowOff>57150</xdr:rowOff>
              </to>
            </anchor>
          </objectPr>
        </oleObject>
      </mc:Choice>
      <mc:Fallback>
        <oleObject progId="Equation.3" shapeId="1041" r:id="rId32"/>
      </mc:Fallback>
    </mc:AlternateContent>
    <mc:AlternateContent xmlns:mc="http://schemas.openxmlformats.org/markup-compatibility/2006">
      <mc:Choice Requires="x14">
        <oleObject progId="Equation.3" shapeId="1042" r:id="rId34">
          <objectPr defaultSize="0" autoPict="0" r:id="rId35">
            <anchor moveWithCells="1" sizeWithCells="1">
              <from>
                <xdr:col>0</xdr:col>
                <xdr:colOff>476250</xdr:colOff>
                <xdr:row>89</xdr:row>
                <xdr:rowOff>133350</xdr:rowOff>
              </from>
              <to>
                <xdr:col>1</xdr:col>
                <xdr:colOff>247650</xdr:colOff>
                <xdr:row>91</xdr:row>
                <xdr:rowOff>114300</xdr:rowOff>
              </to>
            </anchor>
          </objectPr>
        </oleObject>
      </mc:Choice>
      <mc:Fallback>
        <oleObject progId="Equation.3" shapeId="1042" r:id="rId34"/>
      </mc:Fallback>
    </mc:AlternateContent>
    <mc:AlternateContent xmlns:mc="http://schemas.openxmlformats.org/markup-compatibility/2006">
      <mc:Choice Requires="x14">
        <oleObject progId="Equation.3" shapeId="1043" r:id="rId36">
          <objectPr defaultSize="0" autoPict="0" r:id="rId37">
            <anchor moveWithCells="1" sizeWithCells="1">
              <from>
                <xdr:col>0</xdr:col>
                <xdr:colOff>419100</xdr:colOff>
                <xdr:row>93</xdr:row>
                <xdr:rowOff>57150</xdr:rowOff>
              </from>
              <to>
                <xdr:col>1</xdr:col>
                <xdr:colOff>419100</xdr:colOff>
                <xdr:row>96</xdr:row>
                <xdr:rowOff>9525</xdr:rowOff>
              </to>
            </anchor>
          </objectPr>
        </oleObject>
      </mc:Choice>
      <mc:Fallback>
        <oleObject progId="Equation.3" shapeId="1043" r:id="rId36"/>
      </mc:Fallback>
    </mc:AlternateContent>
    <mc:AlternateContent xmlns:mc="http://schemas.openxmlformats.org/markup-compatibility/2006">
      <mc:Choice Requires="x14">
        <oleObject progId="Equation.3" shapeId="1050" r:id="rId38">
          <objectPr defaultSize="0" autoPict="0" r:id="rId39">
            <anchor moveWithCells="1" sizeWithCells="1">
              <from>
                <xdr:col>4</xdr:col>
                <xdr:colOff>28575</xdr:colOff>
                <xdr:row>57</xdr:row>
                <xdr:rowOff>180975</xdr:rowOff>
              </from>
              <to>
                <xdr:col>5</xdr:col>
                <xdr:colOff>361950</xdr:colOff>
                <xdr:row>60</xdr:row>
                <xdr:rowOff>152400</xdr:rowOff>
              </to>
            </anchor>
          </objectPr>
        </oleObject>
      </mc:Choice>
      <mc:Fallback>
        <oleObject progId="Equation.3" shapeId="1050" r:id="rId38"/>
      </mc:Fallback>
    </mc:AlternateContent>
    <mc:AlternateContent xmlns:mc="http://schemas.openxmlformats.org/markup-compatibility/2006">
      <mc:Choice Requires="x14">
        <oleObject progId="Equation.3" shapeId="1052" r:id="rId40">
          <objectPr defaultSize="0" autoPict="0" r:id="rId41">
            <anchor moveWithCells="1" sizeWithCells="1">
              <from>
                <xdr:col>9</xdr:col>
                <xdr:colOff>257175</xdr:colOff>
                <xdr:row>58</xdr:row>
                <xdr:rowOff>95250</xdr:rowOff>
              </from>
              <to>
                <xdr:col>9</xdr:col>
                <xdr:colOff>485775</xdr:colOff>
                <xdr:row>60</xdr:row>
                <xdr:rowOff>95250</xdr:rowOff>
              </to>
            </anchor>
          </objectPr>
        </oleObject>
      </mc:Choice>
      <mc:Fallback>
        <oleObject progId="Equation.3" shapeId="1052" r:id="rId40"/>
      </mc:Fallback>
    </mc:AlternateContent>
    <mc:AlternateContent xmlns:mc="http://schemas.openxmlformats.org/markup-compatibility/2006">
      <mc:Choice Requires="x14">
        <oleObject progId="Equation.3" shapeId="1054" r:id="rId42">
          <objectPr defaultSize="0" autoPict="0" r:id="rId43">
            <anchor moveWithCells="1" sizeWithCells="1">
              <from>
                <xdr:col>2</xdr:col>
                <xdr:colOff>409575</xdr:colOff>
                <xdr:row>64</xdr:row>
                <xdr:rowOff>161925</xdr:rowOff>
              </from>
              <to>
                <xdr:col>4</xdr:col>
                <xdr:colOff>85725</xdr:colOff>
                <xdr:row>67</xdr:row>
                <xdr:rowOff>66675</xdr:rowOff>
              </to>
            </anchor>
          </objectPr>
        </oleObject>
      </mc:Choice>
      <mc:Fallback>
        <oleObject progId="Equation.3" shapeId="1054" r:id="rId4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ТПУ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studentgrnm</dc:creator>
  <cp:lastModifiedBy>Юлия</cp:lastModifiedBy>
  <cp:lastPrinted>2012-05-03T04:22:40Z</cp:lastPrinted>
  <dcterms:created xsi:type="dcterms:W3CDTF">2012-04-10T07:26:51Z</dcterms:created>
  <dcterms:modified xsi:type="dcterms:W3CDTF">2012-05-13T11:27:18Z</dcterms:modified>
</cp:coreProperties>
</file>